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40" windowWidth="17235" windowHeight="5220" activeTab="2"/>
  </bookViews>
  <sheets>
    <sheet name="4253" sheetId="2" r:id="rId1"/>
    <sheet name="Лист1" sheetId="1" r:id="rId2"/>
    <sheet name="Лист1 (2)" sheetId="3" r:id="rId3"/>
  </sheets>
  <definedNames>
    <definedName name="_xlnm.Print_Area" localSheetId="0">'4253'!$A$1:$J$20</definedName>
    <definedName name="_xlnm.Print_Area" localSheetId="1">Лист1!$A$1:$H$45</definedName>
    <definedName name="_xlnm.Print_Area" localSheetId="2">'Лист1 (2)'!$A$1:$H$24</definedName>
  </definedNames>
  <calcPr calcId="144525"/>
</workbook>
</file>

<file path=xl/calcChain.xml><?xml version="1.0" encoding="utf-8"?>
<calcChain xmlns="http://schemas.openxmlformats.org/spreadsheetml/2006/main">
  <c r="H18" i="3" l="1"/>
  <c r="H6" i="3"/>
  <c r="H4" i="3"/>
  <c r="J33" i="3"/>
  <c r="E33" i="3" l="1"/>
  <c r="D32" i="3"/>
  <c r="F32" i="3" s="1"/>
  <c r="D31" i="3"/>
  <c r="F31" i="3" s="1"/>
  <c r="D30" i="3"/>
  <c r="D33" i="3" s="1"/>
  <c r="E25" i="3"/>
  <c r="D24" i="3"/>
  <c r="D23" i="3"/>
  <c r="H22" i="3"/>
  <c r="D22" i="3"/>
  <c r="H21" i="3"/>
  <c r="D21" i="3"/>
  <c r="H20" i="3"/>
  <c r="D19" i="3"/>
  <c r="G32" i="3" s="1"/>
  <c r="F18" i="3"/>
  <c r="D18" i="3"/>
  <c r="H32" i="3" s="1"/>
  <c r="G17" i="3"/>
  <c r="G16" i="3"/>
  <c r="G18" i="3" s="1"/>
  <c r="F5" i="3"/>
  <c r="F23" i="3" s="1"/>
  <c r="H16" i="1"/>
  <c r="G17" i="1"/>
  <c r="G16" i="1"/>
  <c r="G5" i="3" l="1"/>
  <c r="H16" i="3"/>
  <c r="H24" i="3" s="1"/>
  <c r="F22" i="3"/>
  <c r="F24" i="3"/>
  <c r="F26" i="3"/>
  <c r="F30" i="3"/>
  <c r="F19" i="3"/>
  <c r="F20" i="3" s="1"/>
  <c r="F21" i="3"/>
  <c r="D14" i="2"/>
  <c r="D15" i="2"/>
  <c r="D16" i="2"/>
  <c r="D17" i="2"/>
  <c r="G24" i="3" l="1"/>
  <c r="G22" i="3"/>
  <c r="G23" i="3"/>
  <c r="G21" i="3"/>
  <c r="G19" i="3"/>
  <c r="G20" i="3" s="1"/>
  <c r="H25" i="3"/>
  <c r="D19" i="1"/>
  <c r="D13" i="2" l="1"/>
  <c r="D12" i="2"/>
  <c r="G10" i="2"/>
  <c r="F6" i="2"/>
  <c r="F7" i="2"/>
  <c r="G7" i="2" s="1"/>
  <c r="F8" i="2"/>
  <c r="G8" i="2" s="1"/>
  <c r="F9" i="2"/>
  <c r="G9" i="2" s="1"/>
  <c r="F10" i="2"/>
  <c r="G5" i="2"/>
  <c r="F5" i="2"/>
  <c r="H17" i="2"/>
  <c r="H14" i="2"/>
  <c r="H13" i="2"/>
  <c r="F4" i="2"/>
  <c r="F14" i="2" l="1"/>
  <c r="F16" i="2"/>
  <c r="F15" i="2"/>
  <c r="F17" i="2"/>
  <c r="G6" i="2"/>
  <c r="L10" i="2"/>
  <c r="G4" i="2"/>
  <c r="G17" i="2" s="1"/>
  <c r="L6" i="2"/>
  <c r="F12" i="2"/>
  <c r="F13" i="2" s="1"/>
  <c r="F5" i="1"/>
  <c r="G5" i="1" s="1"/>
  <c r="G15" i="2" l="1"/>
  <c r="G14" i="2"/>
  <c r="G16" i="2"/>
  <c r="G12" i="2"/>
  <c r="G13" i="2" s="1"/>
  <c r="F18" i="1"/>
  <c r="G18" i="1"/>
  <c r="D18" i="1"/>
  <c r="H32" i="1" s="1"/>
  <c r="F26" i="1" l="1"/>
  <c r="L17" i="1"/>
  <c r="L9" i="1"/>
  <c r="J25" i="1"/>
  <c r="H24" i="1"/>
  <c r="I24" i="1" s="1"/>
  <c r="H22" i="1"/>
  <c r="I22" i="1" s="1"/>
  <c r="H21" i="1"/>
  <c r="I21" i="1" s="1"/>
  <c r="I25" i="1" s="1"/>
  <c r="E25" i="1"/>
  <c r="D32" i="1"/>
  <c r="F32" i="1" s="1"/>
  <c r="D31" i="1"/>
  <c r="F31" i="1" s="1"/>
  <c r="D30" i="1"/>
  <c r="F30" i="1" s="1"/>
  <c r="E33" i="1"/>
  <c r="D23" i="1"/>
  <c r="D24" i="1"/>
  <c r="D22" i="1"/>
  <c r="D21" i="1"/>
  <c r="H20" i="1"/>
  <c r="G32" i="1"/>
  <c r="J33" i="1" s="1"/>
  <c r="F24" i="1"/>
  <c r="J11" i="1"/>
  <c r="F22" i="1"/>
  <c r="F23" i="1"/>
  <c r="F21" i="1"/>
  <c r="G24" i="1"/>
  <c r="G23" i="1"/>
  <c r="G21" i="1"/>
  <c r="G22" i="1"/>
  <c r="J10" i="1"/>
  <c r="G19" i="1"/>
  <c r="G20" i="1" s="1"/>
  <c r="J6" i="1"/>
  <c r="F19" i="1"/>
  <c r="F20" i="1" s="1"/>
  <c r="H25" i="1" l="1"/>
  <c r="D33" i="1"/>
</calcChain>
</file>

<file path=xl/comments1.xml><?xml version="1.0" encoding="utf-8"?>
<comments xmlns="http://schemas.openxmlformats.org/spreadsheetml/2006/main">
  <authors>
    <author>user</author>
  </authors>
  <commentLis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ф-8,по теплу -полная себестоимость отпущ. т/э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ф-8, полная себ-ть отпущ. т/э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пр №607 от 07.12.2016г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ф-8,по теплу -полная себестоимость отпущ. т/э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ф-8, полная себ-ть отпущ. т/э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1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пр №607 от 07.12.2016г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ф-8,по теплу -полная себестоимость отпущ. т/э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ф-8, полная себ-ть отпущ. т/э</t>
        </r>
      </text>
    </comment>
  </commentList>
</comments>
</file>

<file path=xl/sharedStrings.xml><?xml version="1.0" encoding="utf-8"?>
<sst xmlns="http://schemas.openxmlformats.org/spreadsheetml/2006/main" count="138" uniqueCount="35">
  <si>
    <t>январь</t>
  </si>
  <si>
    <t>февраль</t>
  </si>
  <si>
    <t>март</t>
  </si>
  <si>
    <t>апрель</t>
  </si>
  <si>
    <t>октябрь</t>
  </si>
  <si>
    <t>ноябрь</t>
  </si>
  <si>
    <t>декабрь</t>
  </si>
  <si>
    <t>Итого:</t>
  </si>
  <si>
    <t>Период</t>
  </si>
  <si>
    <t>т</t>
  </si>
  <si>
    <t>Гкал</t>
  </si>
  <si>
    <t>Теплоноситель</t>
  </si>
  <si>
    <t>Стоимость товаров(услуг) без НДС</t>
  </si>
  <si>
    <t>Стоимость товаров(услуг) с НДС</t>
  </si>
  <si>
    <t>Тариф, (руб)</t>
  </si>
  <si>
    <t>Стоимость товаров(услуг) с НДС перебитая</t>
  </si>
  <si>
    <t>Общая</t>
  </si>
  <si>
    <t>1 кв</t>
  </si>
  <si>
    <t>1 п/г</t>
  </si>
  <si>
    <t>9 мес</t>
  </si>
  <si>
    <t>1кв.</t>
  </si>
  <si>
    <t>2кв</t>
  </si>
  <si>
    <t>4кв</t>
  </si>
  <si>
    <t>год(без с.в)</t>
  </si>
  <si>
    <t>сред. Тариф</t>
  </si>
  <si>
    <t>ГОД</t>
  </si>
  <si>
    <t>Для IST.FIN</t>
  </si>
  <si>
    <t>Полезный отпуск</t>
  </si>
  <si>
    <t>Потери</t>
  </si>
  <si>
    <t>Поступление в сеть</t>
  </si>
  <si>
    <t>теплоноситель на передачу</t>
  </si>
  <si>
    <t>х</t>
  </si>
  <si>
    <t>х=</t>
  </si>
  <si>
    <t>2017г</t>
  </si>
  <si>
    <r>
      <t xml:space="preserve">пр. Кирова,24     </t>
    </r>
    <r>
      <rPr>
        <b/>
        <sz val="14"/>
        <color theme="1"/>
        <rFont val="Calibri"/>
        <family val="2"/>
        <charset val="204"/>
        <scheme val="minor"/>
      </rPr>
      <t>отдел кадров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</si>
</sst>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\ _₽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distributed" wrapText="1"/>
    </xf>
    <xf numFmtId="0" fontId="0" fillId="0" borderId="3" xfId="0" applyBorder="1"/>
    <xf numFmtId="0" fontId="0" fillId="0" borderId="8" xfId="0" applyBorder="1"/>
    <xf numFmtId="0" fontId="0" fillId="0" borderId="1" xfId="0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2" fontId="0" fillId="0" borderId="0" xfId="0" applyNumberFormat="1"/>
    <xf numFmtId="0" fontId="0" fillId="2" borderId="6" xfId="0" applyFill="1" applyBorder="1"/>
    <xf numFmtId="4" fontId="2" fillId="2" borderId="7" xfId="0" applyNumberFormat="1" applyFont="1" applyFill="1" applyBorder="1"/>
    <xf numFmtId="4" fontId="0" fillId="0" borderId="1" xfId="0" applyNumberFormat="1" applyBorder="1"/>
    <xf numFmtId="4" fontId="0" fillId="0" borderId="8" xfId="0" applyNumberFormat="1" applyBorder="1"/>
    <xf numFmtId="0" fontId="0" fillId="0" borderId="2" xfId="0" applyBorder="1"/>
    <xf numFmtId="0" fontId="0" fillId="2" borderId="2" xfId="0" applyFill="1" applyBorder="1"/>
    <xf numFmtId="4" fontId="2" fillId="2" borderId="10" xfId="0" applyNumberFormat="1" applyFont="1" applyFill="1" applyBorder="1"/>
    <xf numFmtId="2" fontId="0" fillId="2" borderId="2" xfId="0" applyNumberFormat="1" applyFill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0" fillId="3" borderId="9" xfId="0" applyFill="1" applyBorder="1" applyAlignment="1">
      <alignment horizontal="center" vertical="distributed"/>
    </xf>
    <xf numFmtId="0" fontId="0" fillId="3" borderId="7" xfId="0" applyFill="1" applyBorder="1" applyAlignment="1">
      <alignment horizontal="center" vertical="distributed"/>
    </xf>
    <xf numFmtId="0" fontId="0" fillId="2" borderId="1" xfId="0" applyFill="1" applyBorder="1"/>
    <xf numFmtId="3" fontId="0" fillId="0" borderId="1" xfId="0" applyNumberFormat="1" applyBorder="1"/>
    <xf numFmtId="1" fontId="0" fillId="0" borderId="1" xfId="0" applyNumberFormat="1" applyBorder="1"/>
    <xf numFmtId="0" fontId="0" fillId="0" borderId="0" xfId="0" applyBorder="1"/>
    <xf numFmtId="0" fontId="1" fillId="2" borderId="2" xfId="0" applyFont="1" applyFill="1" applyBorder="1"/>
    <xf numFmtId="4" fontId="0" fillId="0" borderId="0" xfId="0" applyNumberForma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/>
    <xf numFmtId="164" fontId="5" fillId="0" borderId="1" xfId="0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6" borderId="2" xfId="0" applyFont="1" applyFill="1" applyBorder="1"/>
    <xf numFmtId="4" fontId="2" fillId="6" borderId="10" xfId="0" applyNumberFormat="1" applyFont="1" applyFill="1" applyBorder="1"/>
    <xf numFmtId="2" fontId="0" fillId="6" borderId="2" xfId="0" applyNumberFormat="1" applyFill="1" applyBorder="1"/>
    <xf numFmtId="0" fontId="0" fillId="0" borderId="0" xfId="0" applyAlignment="1">
      <alignment horizontal="right"/>
    </xf>
    <xf numFmtId="1" fontId="0" fillId="0" borderId="0" xfId="0" applyNumberFormat="1"/>
    <xf numFmtId="0" fontId="6" fillId="0" borderId="0" xfId="0" applyFont="1"/>
    <xf numFmtId="0" fontId="0" fillId="0" borderId="7" xfId="0" applyBorder="1" applyAlignment="1"/>
    <xf numFmtId="0" fontId="0" fillId="6" borderId="2" xfId="0" applyFill="1" applyBorder="1" applyAlignment="1">
      <alignment horizontal="center" vertical="distributed"/>
    </xf>
    <xf numFmtId="0" fontId="0" fillId="6" borderId="1" xfId="0" applyFill="1" applyBorder="1"/>
    <xf numFmtId="4" fontId="0" fillId="6" borderId="1" xfId="0" applyNumberFormat="1" applyFill="1" applyBorder="1"/>
    <xf numFmtId="0" fontId="0" fillId="6" borderId="6" xfId="0" applyFill="1" applyBorder="1"/>
    <xf numFmtId="4" fontId="2" fillId="6" borderId="7" xfId="0" applyNumberFormat="1" applyFont="1" applyFill="1" applyBorder="1"/>
    <xf numFmtId="0" fontId="0" fillId="6" borderId="2" xfId="0" applyFill="1" applyBorder="1"/>
    <xf numFmtId="4" fontId="2" fillId="6" borderId="8" xfId="0" applyNumberFormat="1" applyFont="1" applyFill="1" applyBorder="1"/>
    <xf numFmtId="0" fontId="0" fillId="6" borderId="0" xfId="0" applyFill="1" applyBorder="1"/>
    <xf numFmtId="0" fontId="5" fillId="6" borderId="2" xfId="0" applyFont="1" applyFill="1" applyBorder="1"/>
    <xf numFmtId="4" fontId="5" fillId="6" borderId="10" xfId="0" applyNumberFormat="1" applyFont="1" applyFill="1" applyBorder="1"/>
    <xf numFmtId="4" fontId="1" fillId="0" borderId="1" xfId="0" applyNumberFormat="1" applyFont="1" applyBorder="1" applyAlignment="1"/>
    <xf numFmtId="166" fontId="0" fillId="0" borderId="1" xfId="0" applyNumberFormat="1" applyBorder="1" applyAlignment="1"/>
    <xf numFmtId="0" fontId="1" fillId="0" borderId="8" xfId="0" applyFont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4" fontId="5" fillId="0" borderId="0" xfId="0" applyNumberFormat="1" applyFont="1" applyBorder="1"/>
    <xf numFmtId="4" fontId="0" fillId="2" borderId="1" xfId="0" applyNumberFormat="1" applyFill="1" applyBorder="1"/>
    <xf numFmtId="4" fontId="0" fillId="2" borderId="8" xfId="0" applyNumberFormat="1" applyFill="1" applyBorder="1"/>
    <xf numFmtId="0" fontId="0" fillId="3" borderId="7" xfId="0" applyFill="1" applyBorder="1" applyAlignment="1">
      <alignment horizontal="center" vertical="distributed"/>
    </xf>
    <xf numFmtId="0" fontId="0" fillId="3" borderId="9" xfId="0" applyFill="1" applyBorder="1" applyAlignment="1">
      <alignment horizontal="center" vertical="distributed"/>
    </xf>
    <xf numFmtId="0" fontId="1" fillId="0" borderId="9" xfId="0" applyFont="1" applyBorder="1" applyAlignment="1">
      <alignment horizontal="right" vertical="distributed"/>
    </xf>
    <xf numFmtId="0" fontId="0" fillId="0" borderId="10" xfId="0" applyBorder="1" applyAlignment="1">
      <alignment vertical="distributed"/>
    </xf>
    <xf numFmtId="4" fontId="0" fillId="0" borderId="9" xfId="0" applyNumberFormat="1" applyBorder="1" applyAlignment="1"/>
    <xf numFmtId="0" fontId="0" fillId="0" borderId="10" xfId="0" applyBorder="1" applyAlignment="1"/>
    <xf numFmtId="4" fontId="0" fillId="0" borderId="2" xfId="0" applyNumberFormat="1" applyBorder="1" applyAlignment="1"/>
    <xf numFmtId="0" fontId="0" fillId="0" borderId="7" xfId="0" applyBorder="1" applyAlignment="1"/>
    <xf numFmtId="0" fontId="0" fillId="5" borderId="2" xfId="0" applyFill="1" applyBorder="1" applyAlignment="1"/>
    <xf numFmtId="0" fontId="0" fillId="5" borderId="7" xfId="0" applyFill="1" applyBorder="1" applyAlignment="1"/>
    <xf numFmtId="0" fontId="0" fillId="3" borderId="2" xfId="0" applyFill="1" applyBorder="1" applyAlignment="1"/>
    <xf numFmtId="0" fontId="0" fillId="3" borderId="7" xfId="0" applyFill="1" applyBorder="1" applyAlignment="1"/>
    <xf numFmtId="0" fontId="0" fillId="4" borderId="2" xfId="0" applyFill="1" applyBorder="1" applyAlignment="1"/>
    <xf numFmtId="0" fontId="0" fillId="4" borderId="7" xfId="0" applyFill="1" applyBorder="1" applyAlignment="1"/>
    <xf numFmtId="0" fontId="0" fillId="0" borderId="4" xfId="0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0" fontId="0" fillId="5" borderId="9" xfId="0" applyFill="1" applyBorder="1" applyAlignment="1">
      <alignment horizontal="center" vertical="distributed"/>
    </xf>
    <xf numFmtId="0" fontId="0" fillId="5" borderId="7" xfId="0" applyFill="1" applyBorder="1" applyAlignment="1">
      <alignment horizontal="center" vertical="distributed"/>
    </xf>
    <xf numFmtId="0" fontId="0" fillId="3" borderId="2" xfId="0" applyFill="1" applyBorder="1" applyAlignment="1">
      <alignment horizontal="center" vertical="distributed"/>
    </xf>
    <xf numFmtId="0" fontId="0" fillId="3" borderId="7" xfId="0" applyFill="1" applyBorder="1" applyAlignment="1">
      <alignment horizontal="center" vertical="distributed"/>
    </xf>
    <xf numFmtId="0" fontId="0" fillId="3" borderId="9" xfId="0" applyFill="1" applyBorder="1" applyAlignment="1">
      <alignment horizontal="center" vertical="distributed"/>
    </xf>
    <xf numFmtId="0" fontId="0" fillId="4" borderId="9" xfId="0" applyFill="1" applyBorder="1" applyAlignment="1">
      <alignment horizontal="center" vertical="distributed"/>
    </xf>
    <xf numFmtId="0" fontId="0" fillId="4" borderId="7" xfId="0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6.140625" customWidth="1"/>
    <col min="2" max="2" width="15.7109375" customWidth="1"/>
    <col min="3" max="3" width="7.5703125" customWidth="1"/>
    <col min="4" max="4" width="15.28515625" customWidth="1"/>
    <col min="5" max="5" width="17.42578125" customWidth="1"/>
    <col min="6" max="6" width="19" customWidth="1"/>
    <col min="7" max="7" width="18.85546875" customWidth="1"/>
    <col min="8" max="8" width="15.5703125" customWidth="1"/>
    <col min="9" max="9" width="12.140625" customWidth="1"/>
    <col min="10" max="10" width="13.5703125" customWidth="1"/>
    <col min="12" max="12" width="12.42578125" bestFit="1" customWidth="1"/>
  </cols>
  <sheetData>
    <row r="1" spans="1:12" ht="26.25" x14ac:dyDescent="0.4">
      <c r="D1" s="40" t="s">
        <v>33</v>
      </c>
      <c r="E1" t="s">
        <v>34</v>
      </c>
    </row>
    <row r="3" spans="1:12" x14ac:dyDescent="0.25">
      <c r="A3" s="42"/>
      <c r="B3" s="42"/>
      <c r="C3" s="43"/>
      <c r="D3" s="43"/>
      <c r="E3" s="43"/>
      <c r="F3" s="44"/>
      <c r="G3" s="44"/>
      <c r="H3" s="68"/>
    </row>
    <row r="4" spans="1:12" ht="15.75" thickBot="1" x14ac:dyDescent="0.3">
      <c r="A4" s="42">
        <v>2017</v>
      </c>
      <c r="B4" s="42" t="s">
        <v>0</v>
      </c>
      <c r="C4" s="45" t="s">
        <v>10</v>
      </c>
      <c r="D4" s="45">
        <v>95.095100000000002</v>
      </c>
      <c r="E4" s="45">
        <v>1269</v>
      </c>
      <c r="F4" s="46">
        <f>E4*D4</f>
        <v>120675.6819</v>
      </c>
      <c r="G4" s="46">
        <f>F4*1.18</f>
        <v>142397.30464199997</v>
      </c>
      <c r="H4" s="69"/>
    </row>
    <row r="5" spans="1:12" ht="15.75" thickBot="1" x14ac:dyDescent="0.3">
      <c r="A5" s="42">
        <v>2017</v>
      </c>
      <c r="B5" s="42" t="s">
        <v>1</v>
      </c>
      <c r="C5" s="45" t="s">
        <v>10</v>
      </c>
      <c r="D5" s="45">
        <v>81.433000000000007</v>
      </c>
      <c r="E5" s="45">
        <v>1269</v>
      </c>
      <c r="F5" s="46">
        <f>E5*D5</f>
        <v>103338.47700000001</v>
      </c>
      <c r="G5" s="46">
        <f>F5*1.18</f>
        <v>121939.40286000002</v>
      </c>
      <c r="H5" s="41"/>
    </row>
    <row r="6" spans="1:12" ht="15.75" thickBot="1" x14ac:dyDescent="0.3">
      <c r="A6" s="42">
        <v>2017</v>
      </c>
      <c r="B6" s="42" t="s">
        <v>2</v>
      </c>
      <c r="C6" s="45" t="s">
        <v>10</v>
      </c>
      <c r="D6" s="45">
        <v>69.672499999999999</v>
      </c>
      <c r="E6" s="45">
        <v>1269</v>
      </c>
      <c r="F6" s="46">
        <f t="shared" ref="F6:F10" si="0">E6*D6</f>
        <v>88414.402499999997</v>
      </c>
      <c r="G6" s="46">
        <f t="shared" ref="G6:G10" si="1">F6*1.18</f>
        <v>104328.99494999999</v>
      </c>
      <c r="H6" s="41"/>
      <c r="L6" s="32">
        <f>F4+F5+F6</f>
        <v>312428.56140000001</v>
      </c>
    </row>
    <row r="7" spans="1:12" ht="15.75" thickBot="1" x14ac:dyDescent="0.3">
      <c r="A7" s="42">
        <v>2017</v>
      </c>
      <c r="B7" s="42" t="s">
        <v>3</v>
      </c>
      <c r="C7" s="45" t="s">
        <v>10</v>
      </c>
      <c r="D7" s="45">
        <v>39.043599999999998</v>
      </c>
      <c r="E7" s="45">
        <v>1269</v>
      </c>
      <c r="F7" s="46">
        <f t="shared" si="0"/>
        <v>49546.328399999999</v>
      </c>
      <c r="G7" s="46">
        <f t="shared" si="1"/>
        <v>58464.667511999993</v>
      </c>
      <c r="H7" s="41"/>
    </row>
    <row r="8" spans="1:12" ht="15.75" thickBot="1" x14ac:dyDescent="0.3">
      <c r="A8" s="42">
        <v>2017</v>
      </c>
      <c r="B8" s="42" t="s">
        <v>4</v>
      </c>
      <c r="C8" s="45" t="s">
        <v>10</v>
      </c>
      <c r="D8" s="45">
        <v>37.276499999999999</v>
      </c>
      <c r="E8" s="45">
        <v>1316</v>
      </c>
      <c r="F8" s="46">
        <f t="shared" si="0"/>
        <v>49055.873999999996</v>
      </c>
      <c r="G8" s="46">
        <f t="shared" si="1"/>
        <v>57885.931319999996</v>
      </c>
      <c r="H8" s="41"/>
    </row>
    <row r="9" spans="1:12" ht="15.75" thickBot="1" x14ac:dyDescent="0.3">
      <c r="A9" s="42">
        <v>2017</v>
      </c>
      <c r="B9" s="42" t="s">
        <v>5</v>
      </c>
      <c r="C9" s="45" t="s">
        <v>10</v>
      </c>
      <c r="D9" s="45">
        <v>56.859699999999997</v>
      </c>
      <c r="E9" s="45">
        <v>1316</v>
      </c>
      <c r="F9" s="46">
        <f t="shared" si="0"/>
        <v>74827.3652</v>
      </c>
      <c r="G9" s="46">
        <f t="shared" si="1"/>
        <v>88296.29093599999</v>
      </c>
      <c r="H9" s="41"/>
    </row>
    <row r="10" spans="1:12" ht="15.75" thickBot="1" x14ac:dyDescent="0.3">
      <c r="A10" s="42"/>
      <c r="B10" s="42" t="s">
        <v>6</v>
      </c>
      <c r="C10" s="45" t="s">
        <v>10</v>
      </c>
      <c r="D10" s="45"/>
      <c r="E10" s="45">
        <v>1316</v>
      </c>
      <c r="F10" s="46">
        <f t="shared" si="0"/>
        <v>0</v>
      </c>
      <c r="G10" s="46">
        <f t="shared" si="1"/>
        <v>0</v>
      </c>
      <c r="H10" s="41"/>
      <c r="L10" s="32">
        <f>F8+F9+F10</f>
        <v>123883.2392</v>
      </c>
    </row>
    <row r="11" spans="1:12" x14ac:dyDescent="0.25">
      <c r="A11" s="3"/>
      <c r="B11" s="64" t="s">
        <v>7</v>
      </c>
      <c r="C11" s="4"/>
      <c r="D11" s="35"/>
      <c r="E11" s="4"/>
      <c r="F11" s="48"/>
      <c r="G11" s="37"/>
      <c r="H11" s="66"/>
    </row>
    <row r="12" spans="1:12" ht="15.75" thickBot="1" x14ac:dyDescent="0.3">
      <c r="A12" s="12"/>
      <c r="B12" s="65"/>
      <c r="C12" s="47" t="s">
        <v>10</v>
      </c>
      <c r="D12" s="50">
        <f>D4+D5+D6+D7+D8+D9+D10</f>
        <v>379.38039999999995</v>
      </c>
      <c r="E12" s="45"/>
      <c r="F12" s="51">
        <f>F4+F5+F6+F7+F8+F9+F10</f>
        <v>485858.12900000002</v>
      </c>
      <c r="G12" s="37">
        <f>G4+G5+G6+G7+G8+G9+G10</f>
        <v>573312.59221999999</v>
      </c>
      <c r="H12" s="67"/>
    </row>
    <row r="13" spans="1:12" x14ac:dyDescent="0.25">
      <c r="A13" s="1"/>
      <c r="B13" s="16" t="s">
        <v>16</v>
      </c>
      <c r="C13" s="1"/>
      <c r="D13" s="50">
        <f>D4+D5+D6+D7+D8+D9+D10+D11</f>
        <v>379.38039999999995</v>
      </c>
      <c r="E13" s="1"/>
      <c r="F13" s="17">
        <f>SUM(F11:F12)</f>
        <v>485858.12900000002</v>
      </c>
      <c r="G13" s="17">
        <f t="shared" ref="G13:H13" si="2">SUM(G11:G12)</f>
        <v>573312.59221999999</v>
      </c>
      <c r="H13" s="52">
        <f t="shared" si="2"/>
        <v>0</v>
      </c>
    </row>
    <row r="14" spans="1:12" x14ac:dyDescent="0.25">
      <c r="B14" s="1" t="s">
        <v>17</v>
      </c>
      <c r="C14" s="47" t="s">
        <v>10</v>
      </c>
      <c r="D14" s="31">
        <f>D4+D5+D6</f>
        <v>246.20060000000001</v>
      </c>
      <c r="E14" s="31"/>
      <c r="F14" s="31">
        <f>F4+F5+F6</f>
        <v>312428.56140000001</v>
      </c>
      <c r="G14" s="31">
        <f>G4+G5+G6</f>
        <v>368665.702452</v>
      </c>
      <c r="H14" s="53">
        <f>SUM(H3:H6)</f>
        <v>0</v>
      </c>
    </row>
    <row r="15" spans="1:12" x14ac:dyDescent="0.25">
      <c r="B15" s="1" t="s">
        <v>18</v>
      </c>
      <c r="C15" s="47" t="s">
        <v>10</v>
      </c>
      <c r="D15" s="31">
        <f>D4+D5+D6+D7</f>
        <v>285.24419999999998</v>
      </c>
      <c r="E15" s="31"/>
      <c r="F15" s="31">
        <f>F4+F5+F6+F7</f>
        <v>361974.8898</v>
      </c>
      <c r="G15" s="31">
        <f>G4+G5+G6+G7</f>
        <v>427130.36996400001</v>
      </c>
      <c r="H15" s="53"/>
    </row>
    <row r="16" spans="1:12" x14ac:dyDescent="0.25">
      <c r="B16" s="1" t="s">
        <v>19</v>
      </c>
      <c r="C16" s="47" t="s">
        <v>10</v>
      </c>
      <c r="D16" s="31">
        <f>D4+D5+D6+D7</f>
        <v>285.24419999999998</v>
      </c>
      <c r="E16" s="31"/>
      <c r="F16" s="31">
        <f>F4+F5+F6+F7</f>
        <v>361974.8898</v>
      </c>
      <c r="G16" s="31">
        <f>G4+G5+G6+G7</f>
        <v>427130.36996400001</v>
      </c>
      <c r="H16" s="53">
        <v>0</v>
      </c>
    </row>
    <row r="17" spans="2:10" x14ac:dyDescent="0.25">
      <c r="B17" s="1" t="s">
        <v>23</v>
      </c>
      <c r="C17" s="43" t="s">
        <v>10</v>
      </c>
      <c r="D17" s="31">
        <f>D4+D5+D6+D7+D8+D9+D10</f>
        <v>379.38039999999995</v>
      </c>
      <c r="E17" s="31"/>
      <c r="F17" s="31">
        <f>F4+F5+F6+F7+F8+F9+F10</f>
        <v>485858.12900000002</v>
      </c>
      <c r="G17" s="31">
        <f>G4+G5+G6+G7+G8+G9+G10</f>
        <v>573312.59221999999</v>
      </c>
      <c r="H17" s="53">
        <f>SUM(H8:H10)</f>
        <v>0</v>
      </c>
    </row>
    <row r="18" spans="2:10" x14ac:dyDescent="0.25">
      <c r="B18" s="23"/>
      <c r="C18" s="49"/>
      <c r="D18" s="23" t="s">
        <v>24</v>
      </c>
      <c r="E18" s="23"/>
      <c r="F18" s="23"/>
      <c r="G18" s="23"/>
      <c r="H18" s="25"/>
      <c r="I18" s="25"/>
      <c r="J18" s="25"/>
    </row>
    <row r="19" spans="2:10" x14ac:dyDescent="0.25">
      <c r="B19" s="23"/>
      <c r="C19" s="49"/>
      <c r="D19" s="23"/>
      <c r="E19" s="23"/>
      <c r="F19" s="32"/>
      <c r="G19" s="23"/>
      <c r="H19" s="25"/>
      <c r="I19" s="25"/>
      <c r="J19" s="25"/>
    </row>
    <row r="20" spans="2:10" x14ac:dyDescent="0.25">
      <c r="B20" s="23"/>
      <c r="C20" s="49"/>
      <c r="D20" s="23"/>
      <c r="E20" s="23"/>
      <c r="F20" s="32"/>
      <c r="G20" s="23"/>
      <c r="H20" s="25"/>
      <c r="I20" s="25"/>
      <c r="J20" s="25"/>
    </row>
  </sheetData>
  <mergeCells count="3">
    <mergeCell ref="B11:B12"/>
    <mergeCell ref="H11:H12"/>
    <mergeCell ref="H3:H4"/>
  </mergeCells>
  <printOptions horizontalCentered="1"/>
  <pageMargins left="0.51181102362204722" right="0.31496062992125984" top="0.74803149606299213" bottom="0.35433070866141736" header="0" footer="0"/>
  <pageSetup paperSize="9" scale="9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view="pageBreakPreview" zoomScaleNormal="100" zoomScaleSheetLayoutView="100" workbookViewId="0">
      <selection sqref="A1:H25"/>
    </sheetView>
  </sheetViews>
  <sheetFormatPr defaultRowHeight="15" x14ac:dyDescent="0.25"/>
  <cols>
    <col min="1" max="1" width="6.140625" customWidth="1"/>
    <col min="2" max="2" width="15.7109375" customWidth="1"/>
    <col min="3" max="3" width="7.5703125" customWidth="1"/>
    <col min="4" max="4" width="15.28515625" customWidth="1"/>
    <col min="5" max="5" width="17.42578125" customWidth="1"/>
    <col min="6" max="6" width="19" customWidth="1"/>
    <col min="7" max="7" width="18.85546875" customWidth="1"/>
    <col min="8" max="8" width="15.5703125" customWidth="1"/>
    <col min="9" max="10" width="9.140625" customWidth="1"/>
    <col min="12" max="12" width="12.42578125" bestFit="1" customWidth="1"/>
  </cols>
  <sheetData>
    <row r="1" spans="1:12" ht="26.25" x14ac:dyDescent="0.4">
      <c r="D1" s="40" t="s">
        <v>33</v>
      </c>
    </row>
    <row r="3" spans="1:12" ht="49.5" customHeight="1" x14ac:dyDescent="0.25">
      <c r="A3" s="1"/>
      <c r="B3" s="2" t="s">
        <v>8</v>
      </c>
      <c r="C3" s="76" t="s">
        <v>11</v>
      </c>
      <c r="D3" s="77"/>
      <c r="E3" s="6" t="s">
        <v>14</v>
      </c>
      <c r="F3" s="5" t="s">
        <v>12</v>
      </c>
      <c r="G3" s="6" t="s">
        <v>13</v>
      </c>
      <c r="H3" s="6" t="s">
        <v>15</v>
      </c>
    </row>
    <row r="4" spans="1:12" x14ac:dyDescent="0.25">
      <c r="A4" s="72">
        <v>1</v>
      </c>
      <c r="B4" s="80" t="s">
        <v>0</v>
      </c>
      <c r="C4" s="1" t="s">
        <v>9</v>
      </c>
      <c r="D4" s="1">
        <v>1.35</v>
      </c>
      <c r="E4" s="1"/>
      <c r="F4" s="10"/>
      <c r="G4" s="10"/>
      <c r="H4" s="68"/>
    </row>
    <row r="5" spans="1:12" ht="15.75" thickBot="1" x14ac:dyDescent="0.3">
      <c r="A5" s="73"/>
      <c r="B5" s="81"/>
      <c r="C5" s="8" t="s">
        <v>10</v>
      </c>
      <c r="D5" s="8">
        <v>3929.25</v>
      </c>
      <c r="E5" s="8">
        <v>1269</v>
      </c>
      <c r="F5" s="9">
        <f>E5*D5</f>
        <v>4986218.25</v>
      </c>
      <c r="G5" s="9">
        <f>F5*1.18</f>
        <v>5883737.5350000001</v>
      </c>
      <c r="H5" s="69"/>
    </row>
    <row r="6" spans="1:12" x14ac:dyDescent="0.25">
      <c r="A6" s="72">
        <v>1</v>
      </c>
      <c r="B6" s="82" t="s">
        <v>1</v>
      </c>
      <c r="C6" s="4" t="s">
        <v>9</v>
      </c>
      <c r="D6" s="4">
        <v>12.41</v>
      </c>
      <c r="E6" s="4"/>
      <c r="F6" s="10"/>
      <c r="G6" s="11"/>
      <c r="H6" s="68"/>
      <c r="J6" s="7">
        <f>G4+G6</f>
        <v>0</v>
      </c>
    </row>
    <row r="7" spans="1:12" ht="15.75" thickBot="1" x14ac:dyDescent="0.3">
      <c r="A7" s="73"/>
      <c r="B7" s="81"/>
      <c r="C7" s="8" t="s">
        <v>10</v>
      </c>
      <c r="D7" s="8">
        <v>4184.41</v>
      </c>
      <c r="E7" s="8">
        <v>1269</v>
      </c>
      <c r="F7" s="9">
        <v>5310016.29</v>
      </c>
      <c r="G7" s="9">
        <v>6265819.2199999997</v>
      </c>
      <c r="H7" s="69"/>
    </row>
    <row r="8" spans="1:12" x14ac:dyDescent="0.25">
      <c r="A8" s="72">
        <v>1</v>
      </c>
      <c r="B8" s="18" t="s">
        <v>2</v>
      </c>
      <c r="C8" s="4" t="s">
        <v>9</v>
      </c>
      <c r="D8" s="54">
        <v>4.1333000000000002</v>
      </c>
      <c r="E8" s="4">
        <v>28.66</v>
      </c>
      <c r="F8" s="10">
        <v>118.46</v>
      </c>
      <c r="G8" s="11">
        <v>139.78</v>
      </c>
      <c r="H8" s="68">
        <v>5152327.75</v>
      </c>
    </row>
    <row r="9" spans="1:12" ht="15.75" thickBot="1" x14ac:dyDescent="0.3">
      <c r="A9" s="73"/>
      <c r="B9" s="19"/>
      <c r="C9" s="8" t="s">
        <v>10</v>
      </c>
      <c r="D9" s="8">
        <v>3440.71</v>
      </c>
      <c r="E9" s="8">
        <v>1269</v>
      </c>
      <c r="F9" s="9">
        <v>4366260.99</v>
      </c>
      <c r="G9" s="55">
        <v>5152187.97</v>
      </c>
      <c r="H9" s="69"/>
      <c r="L9" s="32">
        <f>F5+F7+F9</f>
        <v>14662495.529999999</v>
      </c>
    </row>
    <row r="10" spans="1:12" x14ac:dyDescent="0.25">
      <c r="A10" s="74">
        <v>2</v>
      </c>
      <c r="B10" s="83" t="s">
        <v>3</v>
      </c>
      <c r="C10" s="4" t="s">
        <v>9</v>
      </c>
      <c r="D10" s="4">
        <v>5.1100000000000003</v>
      </c>
      <c r="E10" s="4">
        <v>28.66</v>
      </c>
      <c r="F10" s="10">
        <v>146.44999999999999</v>
      </c>
      <c r="G10" s="11">
        <v>172.81</v>
      </c>
      <c r="H10" s="68">
        <v>2295582.9</v>
      </c>
      <c r="J10" s="7">
        <f>G4+G6+G8</f>
        <v>139.78</v>
      </c>
    </row>
    <row r="11" spans="1:12" ht="15.75" thickBot="1" x14ac:dyDescent="0.3">
      <c r="A11" s="75"/>
      <c r="B11" s="84"/>
      <c r="C11" s="8" t="s">
        <v>10</v>
      </c>
      <c r="D11" s="8">
        <v>1532.91</v>
      </c>
      <c r="E11" s="8">
        <v>1269</v>
      </c>
      <c r="F11" s="9">
        <v>1945262.79</v>
      </c>
      <c r="G11" s="9">
        <v>2295410.09</v>
      </c>
      <c r="H11" s="69"/>
      <c r="J11">
        <f>F4+F6+F8</f>
        <v>118.46</v>
      </c>
    </row>
    <row r="12" spans="1:12" ht="15.75" thickBot="1" x14ac:dyDescent="0.3">
      <c r="A12" s="70">
        <v>4</v>
      </c>
      <c r="B12" s="78" t="s">
        <v>4</v>
      </c>
      <c r="C12" s="4" t="s">
        <v>9</v>
      </c>
      <c r="D12" s="4">
        <v>202.6</v>
      </c>
      <c r="E12" s="4">
        <v>29.91</v>
      </c>
      <c r="F12" s="10">
        <v>6059.77</v>
      </c>
      <c r="G12" s="11">
        <v>7150.53</v>
      </c>
      <c r="H12" s="68">
        <v>1160676.3799999999</v>
      </c>
    </row>
    <row r="13" spans="1:12" ht="15.75" thickBot="1" x14ac:dyDescent="0.3">
      <c r="A13" s="71"/>
      <c r="B13" s="79"/>
      <c r="C13" s="8" t="s">
        <v>10</v>
      </c>
      <c r="D13" s="8">
        <v>742.83</v>
      </c>
      <c r="E13" s="8">
        <v>1316</v>
      </c>
      <c r="F13" s="60">
        <v>977564.28</v>
      </c>
      <c r="G13" s="61">
        <v>1153525.8500000001</v>
      </c>
      <c r="H13" s="69"/>
    </row>
    <row r="14" spans="1:12" x14ac:dyDescent="0.25">
      <c r="A14" s="70">
        <v>4</v>
      </c>
      <c r="B14" s="78" t="s">
        <v>5</v>
      </c>
      <c r="C14" s="4" t="s">
        <v>9</v>
      </c>
      <c r="D14" s="4">
        <v>33.85</v>
      </c>
      <c r="E14" s="4">
        <v>29.91</v>
      </c>
      <c r="F14" s="10">
        <v>1012.45</v>
      </c>
      <c r="G14" s="11">
        <v>1194.69</v>
      </c>
      <c r="H14" s="68">
        <v>4364554.5599999996</v>
      </c>
    </row>
    <row r="15" spans="1:12" ht="15.75" thickBot="1" x14ac:dyDescent="0.3">
      <c r="A15" s="71"/>
      <c r="B15" s="79"/>
      <c r="C15" s="8" t="s">
        <v>10</v>
      </c>
      <c r="D15" s="8">
        <v>2809.85</v>
      </c>
      <c r="E15" s="8">
        <v>1316</v>
      </c>
      <c r="F15" s="9">
        <v>3697762.6</v>
      </c>
      <c r="G15" s="9">
        <v>4363359.87</v>
      </c>
      <c r="H15" s="69"/>
    </row>
    <row r="16" spans="1:12" x14ac:dyDescent="0.25">
      <c r="A16" s="70">
        <v>4</v>
      </c>
      <c r="B16" s="78" t="s">
        <v>6</v>
      </c>
      <c r="C16" s="4" t="s">
        <v>9</v>
      </c>
      <c r="D16" s="4">
        <v>12.33</v>
      </c>
      <c r="E16" s="4">
        <v>29.91</v>
      </c>
      <c r="F16" s="10">
        <v>368.79</v>
      </c>
      <c r="G16" s="11">
        <f>F16*1.18</f>
        <v>435.17219999999998</v>
      </c>
      <c r="H16" s="68">
        <f>G16+G17</f>
        <v>5115777.1801999994</v>
      </c>
    </row>
    <row r="17" spans="1:12" ht="15.75" thickBot="1" x14ac:dyDescent="0.3">
      <c r="A17" s="71"/>
      <c r="B17" s="79"/>
      <c r="C17" s="8" t="s">
        <v>10</v>
      </c>
      <c r="D17" s="8">
        <v>3294.1</v>
      </c>
      <c r="E17" s="8">
        <v>1316</v>
      </c>
      <c r="F17" s="9">
        <v>4335035.5999999996</v>
      </c>
      <c r="G17" s="9">
        <f>F17*1.18</f>
        <v>5115342.0079999994</v>
      </c>
      <c r="H17" s="69"/>
      <c r="L17" s="32">
        <f>F13+F15+F17</f>
        <v>9010362.4800000004</v>
      </c>
    </row>
    <row r="18" spans="1:12" x14ac:dyDescent="0.25">
      <c r="A18" s="3"/>
      <c r="B18" s="64" t="s">
        <v>7</v>
      </c>
      <c r="C18" s="4" t="s">
        <v>9</v>
      </c>
      <c r="D18" s="35">
        <f>D4+D6+D8+D10+D12+D14+D16</f>
        <v>271.7833</v>
      </c>
      <c r="E18" s="4"/>
      <c r="F18" s="36">
        <f t="shared" ref="F18:G19" si="0">F4+F6+F8+F10+F12+F14+F16</f>
        <v>7705.92</v>
      </c>
      <c r="G18" s="37">
        <f t="shared" si="0"/>
        <v>9092.9821999999986</v>
      </c>
      <c r="H18" s="66"/>
    </row>
    <row r="19" spans="1:12" ht="15.75" thickBot="1" x14ac:dyDescent="0.3">
      <c r="A19" s="12"/>
      <c r="B19" s="65"/>
      <c r="C19" s="13" t="s">
        <v>10</v>
      </c>
      <c r="D19" s="24">
        <f>D5+D7+D9+D11+D13+D15+D17</f>
        <v>19934.059999999998</v>
      </c>
      <c r="E19" s="8"/>
      <c r="F19" s="14">
        <f t="shared" si="0"/>
        <v>25618120.800000004</v>
      </c>
      <c r="G19" s="15">
        <f t="shared" si="0"/>
        <v>30229382.542999998</v>
      </c>
      <c r="H19" s="67"/>
    </row>
    <row r="20" spans="1:12" x14ac:dyDescent="0.25">
      <c r="A20" s="1"/>
      <c r="B20" s="16" t="s">
        <v>16</v>
      </c>
      <c r="C20" s="1"/>
      <c r="D20" s="1"/>
      <c r="E20" s="1"/>
      <c r="F20" s="17">
        <f>SUM(F18:F19)</f>
        <v>25625826.720000006</v>
      </c>
      <c r="G20" s="17">
        <f t="shared" ref="G20:H20" si="1">SUM(G18:G19)</f>
        <v>30238475.525199998</v>
      </c>
      <c r="H20" s="17">
        <f t="shared" si="1"/>
        <v>0</v>
      </c>
    </row>
    <row r="21" spans="1:12" x14ac:dyDescent="0.25">
      <c r="B21" s="1" t="s">
        <v>17</v>
      </c>
      <c r="C21" s="13" t="s">
        <v>10</v>
      </c>
      <c r="D21" s="31">
        <f>D5+D7+D9</f>
        <v>11554.369999999999</v>
      </c>
      <c r="E21" s="31"/>
      <c r="F21" s="31">
        <f>F5+F7+F9</f>
        <v>14662495.529999999</v>
      </c>
      <c r="G21" s="31">
        <f>G5+G7+G9</f>
        <v>17301744.724999998</v>
      </c>
      <c r="H21" s="31">
        <f>SUM(H4:H9)</f>
        <v>5152327.75</v>
      </c>
      <c r="I21">
        <f>H21/1000</f>
        <v>5152.3277500000004</v>
      </c>
    </row>
    <row r="22" spans="1:12" x14ac:dyDescent="0.25">
      <c r="B22" s="1" t="s">
        <v>18</v>
      </c>
      <c r="C22" s="13" t="s">
        <v>10</v>
      </c>
      <c r="D22" s="31">
        <f>D5+D7+D9+D11</f>
        <v>13087.279999999999</v>
      </c>
      <c r="E22" s="31"/>
      <c r="F22" s="31">
        <f>F5+F7+F9+F11</f>
        <v>16607758.32</v>
      </c>
      <c r="G22" s="31">
        <f>G5+G7+G9+G11</f>
        <v>19597154.814999998</v>
      </c>
      <c r="H22" s="31">
        <f>H10</f>
        <v>2295582.9</v>
      </c>
      <c r="I22">
        <f>H22/1000</f>
        <v>2295.5828999999999</v>
      </c>
    </row>
    <row r="23" spans="1:12" x14ac:dyDescent="0.25">
      <c r="B23" s="1" t="s">
        <v>19</v>
      </c>
      <c r="C23" s="13" t="s">
        <v>10</v>
      </c>
      <c r="D23" s="31">
        <f>D5+D7+D9+D11</f>
        <v>13087.279999999999</v>
      </c>
      <c r="E23" s="31"/>
      <c r="F23" s="31">
        <f>F5+F7+F9+F11</f>
        <v>16607758.32</v>
      </c>
      <c r="G23" s="31">
        <f>G5+G7+G9+G11</f>
        <v>19597154.814999998</v>
      </c>
      <c r="H23" s="31">
        <v>0</v>
      </c>
    </row>
    <row r="24" spans="1:12" x14ac:dyDescent="0.25">
      <c r="B24" s="1" t="s">
        <v>23</v>
      </c>
      <c r="C24" s="20" t="s">
        <v>10</v>
      </c>
      <c r="D24" s="31">
        <f>D5+D7+D9+D11+D13+D15+D17</f>
        <v>19934.059999999998</v>
      </c>
      <c r="E24" s="31"/>
      <c r="F24" s="31">
        <f>F5+F7+F9+F11+F13+F15+F17</f>
        <v>25618120.800000004</v>
      </c>
      <c r="G24" s="31">
        <f>G5+G7+G9+G11+G13+G15+G17</f>
        <v>30229382.542999998</v>
      </c>
      <c r="H24" s="31">
        <f>SUM(H12:H17)</f>
        <v>10641008.120199999</v>
      </c>
      <c r="I24">
        <f>H24/1000</f>
        <v>10641.008120199998</v>
      </c>
    </row>
    <row r="25" spans="1:12" x14ac:dyDescent="0.25">
      <c r="B25" s="23"/>
      <c r="C25" s="49"/>
      <c r="D25" s="23" t="s">
        <v>24</v>
      </c>
      <c r="E25" s="23">
        <f>(E17+E11)/2</f>
        <v>1292.5</v>
      </c>
      <c r="F25" s="23"/>
      <c r="G25" s="23"/>
      <c r="H25" s="25">
        <f>SUM(H21:H24)</f>
        <v>18088918.770199999</v>
      </c>
      <c r="I25" s="25">
        <f>SUM(I21:I24)</f>
        <v>18088.918770199998</v>
      </c>
      <c r="J25" s="25">
        <f>SUM(J21:J24)</f>
        <v>0</v>
      </c>
    </row>
    <row r="26" spans="1:12" x14ac:dyDescent="0.25">
      <c r="B26" s="23"/>
      <c r="C26" s="49"/>
      <c r="D26" s="23"/>
      <c r="E26" s="23"/>
      <c r="F26" s="32">
        <f>F5+F7+F9+F11+F13+F15+F17</f>
        <v>25618120.800000004</v>
      </c>
      <c r="G26" s="23"/>
      <c r="H26" s="25"/>
      <c r="I26" s="25"/>
      <c r="J26" s="25"/>
    </row>
    <row r="27" spans="1:12" ht="4.5" customHeight="1" x14ac:dyDescent="0.25">
      <c r="B27" s="23"/>
      <c r="C27" s="49"/>
      <c r="D27" s="23"/>
      <c r="E27" s="23"/>
      <c r="F27" s="32"/>
      <c r="G27" s="23"/>
      <c r="H27" s="25"/>
      <c r="I27" s="25"/>
      <c r="J27" s="25"/>
    </row>
    <row r="28" spans="1:12" x14ac:dyDescent="0.25">
      <c r="B28" s="23" t="s">
        <v>26</v>
      </c>
      <c r="C28" s="49"/>
      <c r="D28" s="23"/>
      <c r="E28" s="23"/>
      <c r="F28" s="23"/>
      <c r="G28" s="23"/>
      <c r="H28" s="25"/>
      <c r="I28" s="25"/>
      <c r="J28" s="25"/>
    </row>
    <row r="29" spans="1:12" ht="30" x14ac:dyDescent="0.25">
      <c r="B29" s="1"/>
      <c r="C29" s="1"/>
      <c r="D29" s="34" t="s">
        <v>29</v>
      </c>
      <c r="E29" s="33" t="s">
        <v>28</v>
      </c>
      <c r="F29" s="1" t="s">
        <v>27</v>
      </c>
    </row>
    <row r="30" spans="1:12" x14ac:dyDescent="0.25">
      <c r="B30" s="1" t="s">
        <v>20</v>
      </c>
      <c r="C30" s="13" t="s">
        <v>10</v>
      </c>
      <c r="D30" s="21">
        <f>D5+D7+D9</f>
        <v>11554.369999999999</v>
      </c>
      <c r="E30" s="22">
        <v>1132</v>
      </c>
      <c r="F30" s="21">
        <f>D30-E30</f>
        <v>10422.369999999999</v>
      </c>
    </row>
    <row r="31" spans="1:12" x14ac:dyDescent="0.25">
      <c r="B31" s="1" t="s">
        <v>21</v>
      </c>
      <c r="C31" s="13" t="s">
        <v>10</v>
      </c>
      <c r="D31" s="21">
        <f>D11</f>
        <v>1532.91</v>
      </c>
      <c r="E31" s="30">
        <v>147</v>
      </c>
      <c r="F31" s="21">
        <f t="shared" ref="F31:F32" si="2">D31-E31</f>
        <v>1385.91</v>
      </c>
      <c r="H31" t="s">
        <v>30</v>
      </c>
    </row>
    <row r="32" spans="1:12" x14ac:dyDescent="0.25">
      <c r="B32" s="1" t="s">
        <v>22</v>
      </c>
      <c r="C32" s="20" t="s">
        <v>10</v>
      </c>
      <c r="D32" s="21">
        <f>D13+D15+D17</f>
        <v>6846.78</v>
      </c>
      <c r="E32" s="22">
        <v>557</v>
      </c>
      <c r="F32" s="21">
        <f t="shared" si="2"/>
        <v>6289.78</v>
      </c>
      <c r="G32">
        <f>D19</f>
        <v>19934.059999999998</v>
      </c>
      <c r="H32">
        <f>D18</f>
        <v>271.7833</v>
      </c>
    </row>
    <row r="33" spans="2:10" x14ac:dyDescent="0.25">
      <c r="B33" s="26" t="s">
        <v>25</v>
      </c>
      <c r="C33" s="27"/>
      <c r="D33" s="28">
        <f>D30+D31+D32</f>
        <v>19934.059999999998</v>
      </c>
      <c r="E33" s="29">
        <f>E30+E31+E32</f>
        <v>1836</v>
      </c>
      <c r="F33" s="1"/>
      <c r="G33">
        <v>657</v>
      </c>
      <c r="H33" s="38" t="s">
        <v>31</v>
      </c>
      <c r="I33" s="38" t="s">
        <v>32</v>
      </c>
      <c r="J33" s="39">
        <f>G33*H32/G32</f>
        <v>8.9576146605357874</v>
      </c>
    </row>
    <row r="34" spans="2:10" x14ac:dyDescent="0.25">
      <c r="B34" s="56"/>
      <c r="C34" s="57"/>
      <c r="D34" s="58"/>
      <c r="E34" s="59"/>
      <c r="F34" s="23"/>
      <c r="H34" s="38"/>
      <c r="I34" s="38"/>
      <c r="J34" s="39"/>
    </row>
  </sheetData>
  <mergeCells count="23">
    <mergeCell ref="H4:H5"/>
    <mergeCell ref="C3:D3"/>
    <mergeCell ref="B12:B13"/>
    <mergeCell ref="B14:B15"/>
    <mergeCell ref="B16:B17"/>
    <mergeCell ref="B4:B5"/>
    <mergeCell ref="B6:B7"/>
    <mergeCell ref="B10:B11"/>
    <mergeCell ref="H6:H7"/>
    <mergeCell ref="H8:H9"/>
    <mergeCell ref="H10:H11"/>
    <mergeCell ref="H18:H19"/>
    <mergeCell ref="B18:B19"/>
    <mergeCell ref="H14:H15"/>
    <mergeCell ref="H16:H17"/>
    <mergeCell ref="H12:H13"/>
    <mergeCell ref="A14:A15"/>
    <mergeCell ref="A16:A17"/>
    <mergeCell ref="A4:A5"/>
    <mergeCell ref="A6:A7"/>
    <mergeCell ref="A8:A9"/>
    <mergeCell ref="A10:A11"/>
    <mergeCell ref="A12:A13"/>
  </mergeCells>
  <printOptions horizontalCentered="1"/>
  <pageMargins left="0.51181102362204722" right="0.31496062992125984" top="0.74803149606299213" bottom="0.35433070866141736" header="0" footer="0"/>
  <pageSetup paperSize="9" scale="58" orientation="landscape" r:id="rId1"/>
  <rowBreaks count="1" manualBreakCount="1">
    <brk id="45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view="pageBreakPreview" topLeftCell="A7" zoomScaleNormal="100" zoomScaleSheetLayoutView="100" workbookViewId="0">
      <selection activeCell="H20" sqref="H20"/>
    </sheetView>
  </sheetViews>
  <sheetFormatPr defaultRowHeight="15" x14ac:dyDescent="0.25"/>
  <cols>
    <col min="1" max="1" width="6.140625" customWidth="1"/>
    <col min="2" max="2" width="15.7109375" customWidth="1"/>
    <col min="3" max="3" width="7.5703125" customWidth="1"/>
    <col min="4" max="4" width="15.28515625" customWidth="1"/>
    <col min="5" max="5" width="17.42578125" customWidth="1"/>
    <col min="6" max="6" width="19" customWidth="1"/>
    <col min="7" max="7" width="18.85546875" customWidth="1"/>
    <col min="8" max="8" width="15.5703125" customWidth="1"/>
    <col min="9" max="10" width="9.140625" customWidth="1"/>
    <col min="12" max="12" width="12.42578125" bestFit="1" customWidth="1"/>
  </cols>
  <sheetData>
    <row r="1" spans="1:12" ht="26.25" x14ac:dyDescent="0.4">
      <c r="D1" s="40" t="s">
        <v>33</v>
      </c>
    </row>
    <row r="3" spans="1:12" ht="49.5" customHeight="1" x14ac:dyDescent="0.25">
      <c r="A3" s="1"/>
      <c r="B3" s="6" t="s">
        <v>8</v>
      </c>
      <c r="C3" s="76" t="s">
        <v>11</v>
      </c>
      <c r="D3" s="77"/>
      <c r="E3" s="6" t="s">
        <v>14</v>
      </c>
      <c r="F3" s="6" t="s">
        <v>12</v>
      </c>
      <c r="G3" s="6" t="s">
        <v>13</v>
      </c>
      <c r="H3" s="6" t="s">
        <v>15</v>
      </c>
    </row>
    <row r="4" spans="1:12" x14ac:dyDescent="0.25">
      <c r="A4" s="72">
        <v>1</v>
      </c>
      <c r="B4" s="80" t="s">
        <v>0</v>
      </c>
      <c r="C4" s="1" t="s">
        <v>9</v>
      </c>
      <c r="D4" s="1">
        <v>1.35</v>
      </c>
      <c r="E4" s="1"/>
      <c r="F4" s="10"/>
      <c r="G4" s="10"/>
      <c r="H4" s="68">
        <f>G5</f>
        <v>5883737.5350000001</v>
      </c>
    </row>
    <row r="5" spans="1:12" ht="15.75" thickBot="1" x14ac:dyDescent="0.3">
      <c r="A5" s="73"/>
      <c r="B5" s="81"/>
      <c r="C5" s="8" t="s">
        <v>10</v>
      </c>
      <c r="D5" s="8">
        <v>3929.25</v>
      </c>
      <c r="E5" s="8">
        <v>1269</v>
      </c>
      <c r="F5" s="9">
        <f>E5*D5</f>
        <v>4986218.25</v>
      </c>
      <c r="G5" s="9">
        <f>F5*1.18</f>
        <v>5883737.5350000001</v>
      </c>
      <c r="H5" s="69"/>
    </row>
    <row r="6" spans="1:12" x14ac:dyDescent="0.25">
      <c r="A6" s="72">
        <v>1</v>
      </c>
      <c r="B6" s="82" t="s">
        <v>1</v>
      </c>
      <c r="C6" s="4" t="s">
        <v>9</v>
      </c>
      <c r="D6" s="4">
        <v>12.41</v>
      </c>
      <c r="E6" s="4"/>
      <c r="F6" s="10"/>
      <c r="G6" s="11"/>
      <c r="H6" s="68">
        <f>G7+G6</f>
        <v>6265819.2199999997</v>
      </c>
      <c r="J6" s="7"/>
    </row>
    <row r="7" spans="1:12" ht="15.75" thickBot="1" x14ac:dyDescent="0.3">
      <c r="A7" s="73"/>
      <c r="B7" s="81"/>
      <c r="C7" s="8" t="s">
        <v>10</v>
      </c>
      <c r="D7" s="8">
        <v>4184.41</v>
      </c>
      <c r="E7" s="8">
        <v>1269</v>
      </c>
      <c r="F7" s="9">
        <v>5310016.29</v>
      </c>
      <c r="G7" s="9">
        <v>6265819.2199999997</v>
      </c>
      <c r="H7" s="69"/>
    </row>
    <row r="8" spans="1:12" x14ac:dyDescent="0.25">
      <c r="A8" s="72">
        <v>1</v>
      </c>
      <c r="B8" s="63" t="s">
        <v>2</v>
      </c>
      <c r="C8" s="4" t="s">
        <v>9</v>
      </c>
      <c r="D8" s="54">
        <v>4.1333000000000002</v>
      </c>
      <c r="E8" s="4">
        <v>28.66</v>
      </c>
      <c r="F8" s="10">
        <v>118.46</v>
      </c>
      <c r="G8" s="11">
        <v>139.78</v>
      </c>
      <c r="H8" s="68">
        <v>5152327.75</v>
      </c>
    </row>
    <row r="9" spans="1:12" ht="15.75" thickBot="1" x14ac:dyDescent="0.3">
      <c r="A9" s="73"/>
      <c r="B9" s="62"/>
      <c r="C9" s="8" t="s">
        <v>10</v>
      </c>
      <c r="D9" s="8">
        <v>3440.71</v>
      </c>
      <c r="E9" s="8">
        <v>1269</v>
      </c>
      <c r="F9" s="9">
        <v>4366260.99</v>
      </c>
      <c r="G9" s="55">
        <v>5152187.97</v>
      </c>
      <c r="H9" s="69"/>
      <c r="L9" s="32"/>
    </row>
    <row r="10" spans="1:12" x14ac:dyDescent="0.25">
      <c r="A10" s="74">
        <v>2</v>
      </c>
      <c r="B10" s="83" t="s">
        <v>3</v>
      </c>
      <c r="C10" s="4" t="s">
        <v>9</v>
      </c>
      <c r="D10" s="4">
        <v>5.1100000000000003</v>
      </c>
      <c r="E10" s="4">
        <v>28.66</v>
      </c>
      <c r="F10" s="10">
        <v>146.44999999999999</v>
      </c>
      <c r="G10" s="11">
        <v>172.81</v>
      </c>
      <c r="H10" s="68">
        <v>2295582.9</v>
      </c>
      <c r="J10" s="7"/>
    </row>
    <row r="11" spans="1:12" ht="15.75" thickBot="1" x14ac:dyDescent="0.3">
      <c r="A11" s="75"/>
      <c r="B11" s="84"/>
      <c r="C11" s="8" t="s">
        <v>10</v>
      </c>
      <c r="D11" s="8">
        <v>1532.91</v>
      </c>
      <c r="E11" s="8">
        <v>1269</v>
      </c>
      <c r="F11" s="9">
        <v>1945262.79</v>
      </c>
      <c r="G11" s="9">
        <v>2295410.09</v>
      </c>
      <c r="H11" s="69"/>
    </row>
    <row r="12" spans="1:12" ht="15.75" thickBot="1" x14ac:dyDescent="0.3">
      <c r="A12" s="70">
        <v>4</v>
      </c>
      <c r="B12" s="78" t="s">
        <v>4</v>
      </c>
      <c r="C12" s="4" t="s">
        <v>9</v>
      </c>
      <c r="D12" s="4">
        <v>202.6</v>
      </c>
      <c r="E12" s="4">
        <v>29.91</v>
      </c>
      <c r="F12" s="10">
        <v>6059.77</v>
      </c>
      <c r="G12" s="11">
        <v>7150.53</v>
      </c>
      <c r="H12" s="68">
        <v>1160676.3799999999</v>
      </c>
    </row>
    <row r="13" spans="1:12" ht="15.75" thickBot="1" x14ac:dyDescent="0.3">
      <c r="A13" s="71"/>
      <c r="B13" s="79"/>
      <c r="C13" s="8" t="s">
        <v>10</v>
      </c>
      <c r="D13" s="8">
        <v>742.83</v>
      </c>
      <c r="E13" s="8">
        <v>1316</v>
      </c>
      <c r="F13" s="60">
        <v>977564.28</v>
      </c>
      <c r="G13" s="61">
        <v>1153525.8500000001</v>
      </c>
      <c r="H13" s="69"/>
    </row>
    <row r="14" spans="1:12" x14ac:dyDescent="0.25">
      <c r="A14" s="70">
        <v>4</v>
      </c>
      <c r="B14" s="78" t="s">
        <v>5</v>
      </c>
      <c r="C14" s="4" t="s">
        <v>9</v>
      </c>
      <c r="D14" s="4">
        <v>33.85</v>
      </c>
      <c r="E14" s="4">
        <v>29.91</v>
      </c>
      <c r="F14" s="10">
        <v>1012.45</v>
      </c>
      <c r="G14" s="11">
        <v>1194.69</v>
      </c>
      <c r="H14" s="68">
        <v>4364554.5599999996</v>
      </c>
    </row>
    <row r="15" spans="1:12" ht="15.75" thickBot="1" x14ac:dyDescent="0.3">
      <c r="A15" s="71"/>
      <c r="B15" s="79"/>
      <c r="C15" s="8" t="s">
        <v>10</v>
      </c>
      <c r="D15" s="8">
        <v>2809.85</v>
      </c>
      <c r="E15" s="8">
        <v>1316</v>
      </c>
      <c r="F15" s="9">
        <v>3697762.6</v>
      </c>
      <c r="G15" s="9">
        <v>4363359.87</v>
      </c>
      <c r="H15" s="69"/>
    </row>
    <row r="16" spans="1:12" x14ac:dyDescent="0.25">
      <c r="A16" s="70">
        <v>4</v>
      </c>
      <c r="B16" s="78" t="s">
        <v>6</v>
      </c>
      <c r="C16" s="4" t="s">
        <v>9</v>
      </c>
      <c r="D16" s="4">
        <v>12.33</v>
      </c>
      <c r="E16" s="4">
        <v>29.91</v>
      </c>
      <c r="F16" s="10">
        <v>368.79</v>
      </c>
      <c r="G16" s="11">
        <f>F16*1.18</f>
        <v>435.17219999999998</v>
      </c>
      <c r="H16" s="68">
        <f>G16+G17</f>
        <v>5115777.1801999994</v>
      </c>
    </row>
    <row r="17" spans="1:12" ht="15.75" thickBot="1" x14ac:dyDescent="0.3">
      <c r="A17" s="71"/>
      <c r="B17" s="79"/>
      <c r="C17" s="8" t="s">
        <v>10</v>
      </c>
      <c r="D17" s="8">
        <v>3294.1</v>
      </c>
      <c r="E17" s="8">
        <v>1316</v>
      </c>
      <c r="F17" s="9">
        <v>4335035.5999999996</v>
      </c>
      <c r="G17" s="9">
        <f>F17*1.18</f>
        <v>5115342.0079999994</v>
      </c>
      <c r="H17" s="69"/>
      <c r="L17" s="32"/>
    </row>
    <row r="18" spans="1:12" x14ac:dyDescent="0.25">
      <c r="A18" s="3"/>
      <c r="B18" s="64" t="s">
        <v>7</v>
      </c>
      <c r="C18" s="4" t="s">
        <v>9</v>
      </c>
      <c r="D18" s="35">
        <f>D4+D6+D8+D10+D12+D14+D16</f>
        <v>271.7833</v>
      </c>
      <c r="E18" s="4"/>
      <c r="F18" s="36">
        <f t="shared" ref="F18:G19" si="0">F4+F6+F8+F10+F12+F14+F16</f>
        <v>7705.92</v>
      </c>
      <c r="G18" s="37">
        <f t="shared" si="0"/>
        <v>9092.9821999999986</v>
      </c>
      <c r="H18" s="66">
        <f>SUM(H4:H17)</f>
        <v>30238475.525199994</v>
      </c>
    </row>
    <row r="19" spans="1:12" ht="15.75" thickBot="1" x14ac:dyDescent="0.3">
      <c r="A19" s="12"/>
      <c r="B19" s="65"/>
      <c r="C19" s="13" t="s">
        <v>10</v>
      </c>
      <c r="D19" s="24">
        <f>D5+D7+D9+D11+D13+D15+D17</f>
        <v>19934.059999999998</v>
      </c>
      <c r="E19" s="8"/>
      <c r="F19" s="14">
        <f t="shared" si="0"/>
        <v>25618120.800000004</v>
      </c>
      <c r="G19" s="15">
        <f t="shared" si="0"/>
        <v>30229382.542999998</v>
      </c>
      <c r="H19" s="67"/>
    </row>
    <row r="20" spans="1:12" x14ac:dyDescent="0.25">
      <c r="A20" s="1"/>
      <c r="B20" s="16" t="s">
        <v>16</v>
      </c>
      <c r="C20" s="1"/>
      <c r="D20" s="1"/>
      <c r="E20" s="1"/>
      <c r="F20" s="17">
        <f>SUM(F18:F19)</f>
        <v>25625826.720000006</v>
      </c>
      <c r="G20" s="17">
        <f t="shared" ref="G20:H20" si="1">SUM(G18:G19)</f>
        <v>30238475.525199998</v>
      </c>
      <c r="H20" s="17">
        <f t="shared" si="1"/>
        <v>30238475.525199994</v>
      </c>
    </row>
    <row r="21" spans="1:12" x14ac:dyDescent="0.25">
      <c r="B21" s="1" t="s">
        <v>17</v>
      </c>
      <c r="C21" s="13" t="s">
        <v>10</v>
      </c>
      <c r="D21" s="31">
        <f>D5+D7+D9</f>
        <v>11554.369999999999</v>
      </c>
      <c r="E21" s="31"/>
      <c r="F21" s="31">
        <f>F5+F7+F9</f>
        <v>14662495.529999999</v>
      </c>
      <c r="G21" s="31">
        <f>G5+G7+G9</f>
        <v>17301744.724999998</v>
      </c>
      <c r="H21" s="31">
        <f>SUM(H4:H9)</f>
        <v>17301884.504999999</v>
      </c>
    </row>
    <row r="22" spans="1:12" x14ac:dyDescent="0.25">
      <c r="B22" s="1" t="s">
        <v>18</v>
      </c>
      <c r="C22" s="13" t="s">
        <v>10</v>
      </c>
      <c r="D22" s="31">
        <f>D5+D7+D9+D11</f>
        <v>13087.279999999999</v>
      </c>
      <c r="E22" s="31"/>
      <c r="F22" s="31">
        <f>F5+F7+F9+F11</f>
        <v>16607758.32</v>
      </c>
      <c r="G22" s="31">
        <f>G5+G7+G9+G11</f>
        <v>19597154.814999998</v>
      </c>
      <c r="H22" s="31">
        <f>H10</f>
        <v>2295582.9</v>
      </c>
    </row>
    <row r="23" spans="1:12" x14ac:dyDescent="0.25">
      <c r="B23" s="1" t="s">
        <v>19</v>
      </c>
      <c r="C23" s="13" t="s">
        <v>10</v>
      </c>
      <c r="D23" s="31">
        <f>D5+D7+D9+D11</f>
        <v>13087.279999999999</v>
      </c>
      <c r="E23" s="31"/>
      <c r="F23" s="31">
        <f>F5+F7+F9+F11</f>
        <v>16607758.32</v>
      </c>
      <c r="G23" s="31">
        <f>G5+G7+G9+G11</f>
        <v>19597154.814999998</v>
      </c>
      <c r="H23" s="31">
        <v>0</v>
      </c>
    </row>
    <row r="24" spans="1:12" x14ac:dyDescent="0.25">
      <c r="B24" s="1" t="s">
        <v>23</v>
      </c>
      <c r="C24" s="20" t="s">
        <v>10</v>
      </c>
      <c r="D24" s="31">
        <f>D5+D7+D9+D11+D13+D15+D17</f>
        <v>19934.059999999998</v>
      </c>
      <c r="E24" s="31"/>
      <c r="F24" s="31">
        <f>F5+F7+F9+F11+F13+F15+F17</f>
        <v>25618120.800000004</v>
      </c>
      <c r="G24" s="31">
        <f>G5+G7+G9+G11+G13+G15+G17</f>
        <v>30229382.542999998</v>
      </c>
      <c r="H24" s="31">
        <f>SUM(H12:H17)</f>
        <v>10641008.120199999</v>
      </c>
    </row>
    <row r="25" spans="1:12" x14ac:dyDescent="0.25">
      <c r="B25" s="23"/>
      <c r="C25" s="49"/>
      <c r="D25" s="23" t="s">
        <v>24</v>
      </c>
      <c r="E25" s="23">
        <f>(E17+E11)/2</f>
        <v>1292.5</v>
      </c>
      <c r="F25" s="23"/>
      <c r="G25" s="23"/>
      <c r="H25" s="25">
        <f>SUM(H21:H24)</f>
        <v>30238475.525199994</v>
      </c>
      <c r="I25" s="25"/>
      <c r="J25" s="25"/>
    </row>
    <row r="26" spans="1:12" x14ac:dyDescent="0.25">
      <c r="B26" s="23"/>
      <c r="C26" s="49"/>
      <c r="D26" s="23"/>
      <c r="E26" s="23"/>
      <c r="F26" s="32">
        <f>F5+F7+F9+F11+F13+F15+F17</f>
        <v>25618120.800000004</v>
      </c>
      <c r="G26" s="23"/>
      <c r="H26" s="25"/>
      <c r="I26" s="25"/>
      <c r="J26" s="25"/>
    </row>
    <row r="27" spans="1:12" ht="4.5" customHeight="1" x14ac:dyDescent="0.25">
      <c r="B27" s="23"/>
      <c r="C27" s="49"/>
      <c r="D27" s="23"/>
      <c r="E27" s="23"/>
      <c r="F27" s="32"/>
      <c r="G27" s="23"/>
      <c r="H27" s="25"/>
      <c r="I27" s="25"/>
      <c r="J27" s="25"/>
    </row>
    <row r="28" spans="1:12" x14ac:dyDescent="0.25">
      <c r="B28" s="23" t="s">
        <v>26</v>
      </c>
      <c r="C28" s="49"/>
      <c r="D28" s="23"/>
      <c r="E28" s="23"/>
      <c r="F28" s="23"/>
      <c r="G28" s="23"/>
      <c r="H28" s="25"/>
      <c r="I28" s="25"/>
      <c r="J28" s="25"/>
    </row>
    <row r="29" spans="1:12" ht="30" x14ac:dyDescent="0.25">
      <c r="B29" s="1"/>
      <c r="C29" s="1"/>
      <c r="D29" s="34" t="s">
        <v>29</v>
      </c>
      <c r="E29" s="33" t="s">
        <v>28</v>
      </c>
      <c r="F29" s="1" t="s">
        <v>27</v>
      </c>
    </row>
    <row r="30" spans="1:12" x14ac:dyDescent="0.25">
      <c r="B30" s="1" t="s">
        <v>20</v>
      </c>
      <c r="C30" s="13" t="s">
        <v>10</v>
      </c>
      <c r="D30" s="21">
        <f>D5+D7+D9</f>
        <v>11554.369999999999</v>
      </c>
      <c r="E30" s="22">
        <v>1132</v>
      </c>
      <c r="F30" s="21">
        <f>D30-E30</f>
        <v>10422.369999999999</v>
      </c>
    </row>
    <row r="31" spans="1:12" x14ac:dyDescent="0.25">
      <c r="B31" s="1" t="s">
        <v>21</v>
      </c>
      <c r="C31" s="13" t="s">
        <v>10</v>
      </c>
      <c r="D31" s="21">
        <f>D11</f>
        <v>1532.91</v>
      </c>
      <c r="E31" s="30">
        <v>147</v>
      </c>
      <c r="F31" s="21">
        <f t="shared" ref="F31:F32" si="2">D31-E31</f>
        <v>1385.91</v>
      </c>
      <c r="H31" t="s">
        <v>30</v>
      </c>
    </row>
    <row r="32" spans="1:12" x14ac:dyDescent="0.25">
      <c r="B32" s="1" t="s">
        <v>22</v>
      </c>
      <c r="C32" s="20" t="s">
        <v>10</v>
      </c>
      <c r="D32" s="21">
        <f>D13+D15+D17</f>
        <v>6846.78</v>
      </c>
      <c r="E32" s="22">
        <v>557</v>
      </c>
      <c r="F32" s="21">
        <f t="shared" si="2"/>
        <v>6289.78</v>
      </c>
      <c r="G32">
        <f>D19</f>
        <v>19934.059999999998</v>
      </c>
      <c r="H32">
        <f>D18</f>
        <v>271.7833</v>
      </c>
    </row>
    <row r="33" spans="2:10" x14ac:dyDescent="0.25">
      <c r="B33" s="26" t="s">
        <v>25</v>
      </c>
      <c r="C33" s="27"/>
      <c r="D33" s="28">
        <f>D30+D31+D32</f>
        <v>19934.059999999998</v>
      </c>
      <c r="E33" s="29">
        <f>E30+E31+E32</f>
        <v>1836</v>
      </c>
      <c r="F33" s="1"/>
      <c r="G33">
        <v>657</v>
      </c>
      <c r="H33" s="38" t="s">
        <v>31</v>
      </c>
      <c r="I33" s="38" t="s">
        <v>32</v>
      </c>
      <c r="J33" s="39">
        <f>G33*H32/G32</f>
        <v>8.9576146605357874</v>
      </c>
    </row>
    <row r="34" spans="2:10" x14ac:dyDescent="0.25">
      <c r="B34" s="56"/>
      <c r="C34" s="57"/>
      <c r="D34" s="58"/>
      <c r="E34" s="59"/>
      <c r="F34" s="23"/>
      <c r="H34" s="38"/>
      <c r="I34" s="38"/>
      <c r="J34" s="39"/>
    </row>
  </sheetData>
  <mergeCells count="23">
    <mergeCell ref="B18:B19"/>
    <mergeCell ref="H18:H19"/>
    <mergeCell ref="A14:A15"/>
    <mergeCell ref="B14:B15"/>
    <mergeCell ref="H14:H15"/>
    <mergeCell ref="A16:A17"/>
    <mergeCell ref="B16:B17"/>
    <mergeCell ref="H16:H17"/>
    <mergeCell ref="A8:A9"/>
    <mergeCell ref="H8:H9"/>
    <mergeCell ref="A10:A11"/>
    <mergeCell ref="B10:B11"/>
    <mergeCell ref="H10:H11"/>
    <mergeCell ref="A12:A13"/>
    <mergeCell ref="B12:B13"/>
    <mergeCell ref="H12:H13"/>
    <mergeCell ref="C3:D3"/>
    <mergeCell ref="A4:A5"/>
    <mergeCell ref="B4:B5"/>
    <mergeCell ref="H4:H5"/>
    <mergeCell ref="A6:A7"/>
    <mergeCell ref="B6:B7"/>
    <mergeCell ref="H6:H7"/>
  </mergeCells>
  <printOptions horizontalCentered="1"/>
  <pageMargins left="0.51181102362204722" right="0.31496062992125984" top="0.74803149606299213" bottom="0.35433070866141736" header="0" footer="0"/>
  <pageSetup paperSize="9" scale="58" orientation="landscape" r:id="rId1"/>
  <rowBreaks count="1" manualBreakCount="1">
    <brk id="45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4253</vt:lpstr>
      <vt:lpstr>Лист1</vt:lpstr>
      <vt:lpstr>Лист1 (2)</vt:lpstr>
      <vt:lpstr>'4253'!Область_печати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2016-07-26T10:29:20Z</cp:lastPrinted>
  <dcterms:created xsi:type="dcterms:W3CDTF">2013-02-11T11:09:13Z</dcterms:created>
  <dcterms:modified xsi:type="dcterms:W3CDTF">2018-01-03T11:28:34Z</dcterms:modified>
</cp:coreProperties>
</file>